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025" windowHeight="9120" activeTab="1"/>
  </bookViews>
  <sheets>
    <sheet name="Ordine" sheetId="1" r:id="rId1"/>
    <sheet name="CANONE_annuale " sheetId="2" r:id="rId2"/>
  </sheets>
  <definedNames>
    <definedName name="_xlnm.Print_Area" localSheetId="1">'CANONE_annuale '!$A$1:$J$46</definedName>
  </definedNames>
  <calcPr fullCalcOnLoad="1"/>
</workbook>
</file>

<file path=xl/sharedStrings.xml><?xml version="1.0" encoding="utf-8"?>
<sst xmlns="http://schemas.openxmlformats.org/spreadsheetml/2006/main" count="92" uniqueCount="69">
  <si>
    <t/>
  </si>
  <si>
    <t>Riferimenti</t>
  </si>
  <si>
    <t>Nome</t>
  </si>
  <si>
    <t>Data</t>
  </si>
  <si>
    <t>Indirizzo</t>
  </si>
  <si>
    <t>C.A.P.</t>
  </si>
  <si>
    <t>Città</t>
  </si>
  <si>
    <t>Telefono</t>
  </si>
  <si>
    <t>Q.tà</t>
  </si>
  <si>
    <t>Descrizione</t>
  </si>
  <si>
    <t>Prezzo unitario</t>
  </si>
  <si>
    <t>TOTALE</t>
  </si>
  <si>
    <t xml:space="preserve">Imponibile  </t>
  </si>
  <si>
    <t>Modalità di pagamento</t>
  </si>
  <si>
    <t>Ordine</t>
  </si>
  <si>
    <t>Cassa Ingegneri</t>
  </si>
  <si>
    <t>Ing. Carlo Scaroni</t>
  </si>
  <si>
    <t>BS</t>
  </si>
  <si>
    <t>03044442</t>
  </si>
  <si>
    <t>BANCA</t>
  </si>
  <si>
    <t>Bonifico</t>
  </si>
  <si>
    <t>Brescia</t>
  </si>
  <si>
    <t>Totale Fattura</t>
  </si>
  <si>
    <t xml:space="preserve">FIN ECO BANCA spa </t>
  </si>
  <si>
    <t>I software ordinati saranno consegnati nella release, disponibile al momento della ricezione dell'ordine</t>
  </si>
  <si>
    <t>IT93 R030 1503 2000 0000 0216906</t>
  </si>
  <si>
    <t xml:space="preserve">via Alessandro Manzoni 10 /A </t>
  </si>
  <si>
    <t>25126</t>
  </si>
  <si>
    <t xml:space="preserve">Qta si intende il numero di computer su cui verrà installato il programma +20% per ogni computer  </t>
  </si>
  <si>
    <t>L' azienda si impegna ad utilizzare il/i programma/i  al solo uso interno, in alcun modo potrà cederlo all'esterno, neanche in forma gratuita o in visione.
Tale impegno è esteso anche a versioni modificate dall’azienda.
Ogni programma potrà essere utilizzato   su un numero max di 1 PC  . le licenze aggiuntive  costano il 20 % del programma
L'azienda dichiara di rispettare la proprietà intellettuale dei programmi realizzati da Scaroni Carlo (SCRCRL52L28B157C) e pertanto dichiara  che non toglierà dalle maschere la visibilità dell'autore Scaroni Carlo e suo indirizzo o recapito,  verrà lasciato sulla Maschera di Avvio , Pannello Comandi , Maschera Autore.  
L'azienda . dichiara di aver provato le corrispondenti versioni  freeware del/i programma/i, di averla considerata adeguata  all'utilizzo  e pertanto di accettare i programmi nella formula così com'è. In caso di contestazioni dichiara che il foro competente è Brescia</t>
  </si>
  <si>
    <t>SW Gestione Strumenti Professional</t>
  </si>
  <si>
    <t>SW Problem Solving Professional</t>
  </si>
  <si>
    <t>SW Gestione Strumenti Standard</t>
  </si>
  <si>
    <t>SW Gestione Non Conformità Azioni Correttive e Preventive STANDARD</t>
  </si>
  <si>
    <t>SW Norme STANDARD</t>
  </si>
  <si>
    <t>SW Problem Solving STANDARD</t>
  </si>
  <si>
    <t>Sw Attività Ufficio STANDARD</t>
  </si>
  <si>
    <t>Via Alessandro Manzoni 10 A</t>
  </si>
  <si>
    <t>Anni</t>
  </si>
  <si>
    <t>R  03015 03200 000000216906</t>
  </si>
  <si>
    <t>Inserire Qui</t>
  </si>
  <si>
    <t xml:space="preserve">Inserire Qui </t>
  </si>
  <si>
    <t>COMPILARE  I CAMPI IN VERDE</t>
  </si>
  <si>
    <t>COMPILARE I CAMPI IN VERDE</t>
  </si>
  <si>
    <t>N° Lic.</t>
  </si>
  <si>
    <t>Prezzo unit.</t>
  </si>
  <si>
    <t>Vs n° Ordine</t>
  </si>
  <si>
    <t>Inserire data ordine</t>
  </si>
  <si>
    <t>PIVA o C.F.</t>
  </si>
  <si>
    <t>P.IVA o C.F.</t>
  </si>
  <si>
    <t>SW Gestione Manutenzione STANDARD versione 099312</t>
  </si>
  <si>
    <t>SW Gestione Manutenzione Professional versione 099312</t>
  </si>
  <si>
    <t>SW Gestione Manutenzione Professional Key Performance Indicators 099313</t>
  </si>
  <si>
    <t>SW Export Data to Outlook per Gestione Manutenzione 099312 o 099313</t>
  </si>
  <si>
    <t>a ricevimento ordine Vi sarà inviato Pro forma - ad accredito constatato del Vs  bonifico bancario verrà emessa regolare fattura</t>
  </si>
  <si>
    <t>a ricevimento ordine Vi sarà inviato Pro forma - ad accredito constatato del Vs  bonifico bancario verra emessa Fattura</t>
  </si>
  <si>
    <t>VERSIONI PROFESSIONAL</t>
  </si>
  <si>
    <t>VERSIONI STANDARD</t>
  </si>
  <si>
    <t>VERSIONI ESPORTAZIONE VERSO OUTLOOK</t>
  </si>
  <si>
    <t>VERSIONI RUNTIME RICHIEDERE PREVENTIVO</t>
  </si>
  <si>
    <t>SW Export Data to Outlook per Gestione Strumenti</t>
  </si>
  <si>
    <t>listino valido dal 15.05.2015</t>
  </si>
  <si>
    <t>SCONTO</t>
  </si>
  <si>
    <t xml:space="preserve">CANONE ANNUALE DI AGGIORNAMENTO DEI PROGRAMMI .      comprende  l'invio delle nuove versioni che vengono via via rilasciate durante il periodo di validità . 
Comprende l'assistenza telefonica o via e.mail per la risoluzione di problemi relativi all'installazione o al funzionamento (fino ad 3 ore anno).
NON comprende personalizzazioni del programma richieste dal cliente .
NON comprende il ripristino dei dati per qualsiasi motivo o natura.  Il modulo calcola in automatico lo sconto per più anni e per n° licenze gli sconti sono progressivi . </t>
  </si>
  <si>
    <t>SW Risorse Umane Professional</t>
  </si>
  <si>
    <t>SW Risorse Umane STANDARD</t>
  </si>
  <si>
    <t>Imposta di BOLLO</t>
  </si>
  <si>
    <t xml:space="preserve">SCONTO  SE IMPORTO TOTALE &gt; € 1200 </t>
  </si>
  <si>
    <t>Imposta di Bollo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</si>
</sst>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(&quot;L.&quot;* #,##0.00_);_(&quot;L.&quot;* \(#,##0.00\);_(&quot;L.&quot;* &quot;-&quot;??_);_(@_)"/>
    <numFmt numFmtId="175" formatCode=";;;"/>
    <numFmt numFmtId="176" formatCode="&quot;€&quot;\ #,##0.00"/>
    <numFmt numFmtId="177" formatCode="[$-410]dddd\ d\ mmmm\ yyyy"/>
    <numFmt numFmtId="178" formatCode="0.00_ ;[Red]\-0.00\ "/>
  </numFmts>
  <fonts count="4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0" fillId="34" borderId="18" xfId="0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75" fontId="0" fillId="34" borderId="0" xfId="0" applyNumberFormat="1" applyFill="1" applyBorder="1" applyAlignment="1">
      <alignment/>
    </xf>
    <xf numFmtId="0" fontId="0" fillId="34" borderId="0" xfId="0" applyFill="1" applyBorder="1" applyAlignment="1" quotePrefix="1">
      <alignment horizontal="right"/>
    </xf>
    <xf numFmtId="0" fontId="0" fillId="34" borderId="0" xfId="0" applyFill="1" applyAlignment="1">
      <alignment/>
    </xf>
    <xf numFmtId="44" fontId="0" fillId="35" borderId="21" xfId="63" applyNumberFormat="1" applyFont="1" applyFill="1" applyBorder="1" applyAlignment="1">
      <alignment/>
    </xf>
    <xf numFmtId="49" fontId="0" fillId="34" borderId="22" xfId="0" applyNumberForma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49" fontId="0" fillId="34" borderId="22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quotePrefix="1">
      <alignment horizontal="right"/>
    </xf>
    <xf numFmtId="44" fontId="0" fillId="35" borderId="23" xfId="63" applyNumberFormat="1" applyFont="1" applyFill="1" applyBorder="1" applyAlignment="1">
      <alignment/>
    </xf>
    <xf numFmtId="0" fontId="2" fillId="34" borderId="0" xfId="0" applyFont="1" applyFill="1" applyAlignment="1">
      <alignment/>
    </xf>
    <xf numFmtId="10" fontId="0" fillId="0" borderId="20" xfId="0" applyNumberFormat="1" applyFont="1" applyFill="1" applyBorder="1" applyAlignment="1" applyProtection="1">
      <alignment horizontal="center"/>
      <protection/>
    </xf>
    <xf numFmtId="10" fontId="2" fillId="0" borderId="20" xfId="0" applyNumberFormat="1" applyFont="1" applyFill="1" applyBorder="1" applyAlignment="1" applyProtection="1">
      <alignment horizontal="center"/>
      <protection/>
    </xf>
    <xf numFmtId="9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8" fontId="5" fillId="34" borderId="24" xfId="63" applyNumberFormat="1" applyFont="1" applyFill="1" applyBorder="1" applyAlignment="1" applyProtection="1">
      <alignment/>
      <protection/>
    </xf>
    <xf numFmtId="44" fontId="5" fillId="35" borderId="21" xfId="63" applyNumberFormat="1" applyFont="1" applyFill="1" applyBorder="1" applyAlignment="1">
      <alignment/>
    </xf>
    <xf numFmtId="8" fontId="5" fillId="34" borderId="21" xfId="63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>
      <alignment horizontal="left"/>
      <protection/>
    </xf>
    <xf numFmtId="49" fontId="5" fillId="34" borderId="18" xfId="0" applyNumberFormat="1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>
      <alignment horizontal="right"/>
    </xf>
    <xf numFmtId="49" fontId="0" fillId="34" borderId="26" xfId="0" applyNumberForma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49" fontId="5" fillId="34" borderId="27" xfId="0" applyNumberFormat="1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>
      <alignment horizontal="center"/>
    </xf>
    <xf numFmtId="0" fontId="0" fillId="34" borderId="28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 quotePrefix="1">
      <alignment horizontal="right"/>
    </xf>
    <xf numFmtId="10" fontId="2" fillId="0" borderId="2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/>
    </xf>
    <xf numFmtId="0" fontId="0" fillId="34" borderId="16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wrapText="1"/>
      <protection/>
    </xf>
    <xf numFmtId="0" fontId="0" fillId="34" borderId="29" xfId="0" applyFill="1" applyBorder="1" applyAlignment="1" applyProtection="1">
      <alignment/>
      <protection/>
    </xf>
    <xf numFmtId="49" fontId="0" fillId="34" borderId="30" xfId="0" applyNumberFormat="1" applyFill="1" applyBorder="1" applyAlignment="1" applyProtection="1">
      <alignment horizontal="left"/>
      <protection/>
    </xf>
    <xf numFmtId="0" fontId="0" fillId="34" borderId="30" xfId="0" applyFill="1" applyBorder="1" applyAlignment="1" applyProtection="1">
      <alignment horizontal="left"/>
      <protection/>
    </xf>
    <xf numFmtId="14" fontId="0" fillId="36" borderId="30" xfId="0" applyNumberFormat="1" applyFill="1" applyBorder="1" applyAlignment="1" applyProtection="1">
      <alignment horizontal="left"/>
      <protection locked="0"/>
    </xf>
    <xf numFmtId="0" fontId="5" fillId="36" borderId="21" xfId="0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left" indent="1"/>
      <protection/>
    </xf>
    <xf numFmtId="0" fontId="2" fillId="34" borderId="19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49" fontId="0" fillId="36" borderId="0" xfId="0" applyNumberFormat="1" applyFill="1" applyBorder="1" applyAlignment="1" applyProtection="1">
      <alignment/>
      <protection locked="0"/>
    </xf>
    <xf numFmtId="49" fontId="0" fillId="36" borderId="12" xfId="0" applyNumberFormat="1" applyFill="1" applyBorder="1" applyAlignment="1" applyProtection="1">
      <alignment/>
      <protection locked="0"/>
    </xf>
    <xf numFmtId="1" fontId="5" fillId="36" borderId="24" xfId="0" applyNumberFormat="1" applyFont="1" applyFill="1" applyBorder="1" applyAlignment="1" applyProtection="1">
      <alignment horizontal="center"/>
      <protection locked="0"/>
    </xf>
    <xf numFmtId="1" fontId="5" fillId="36" borderId="21" xfId="0" applyNumberFormat="1" applyFont="1" applyFill="1" applyBorder="1" applyAlignment="1" applyProtection="1">
      <alignment horizontal="center"/>
      <protection locked="0"/>
    </xf>
    <xf numFmtId="1" fontId="5" fillId="36" borderId="27" xfId="0" applyNumberFormat="1" applyFont="1" applyFill="1" applyBorder="1" applyAlignment="1" applyProtection="1">
      <alignment horizontal="left"/>
      <protection locked="0"/>
    </xf>
    <xf numFmtId="1" fontId="5" fillId="36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/>
    </xf>
    <xf numFmtId="49" fontId="0" fillId="34" borderId="14" xfId="0" applyNumberFormat="1" applyFill="1" applyBorder="1" applyAlignment="1" applyProtection="1">
      <alignment horizontal="left" indent="1"/>
      <protection/>
    </xf>
    <xf numFmtId="0" fontId="2" fillId="34" borderId="2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left"/>
    </xf>
    <xf numFmtId="49" fontId="5" fillId="34" borderId="31" xfId="0" applyNumberFormat="1" applyFont="1" applyFill="1" applyBorder="1" applyAlignment="1" applyProtection="1">
      <alignment horizontal="left"/>
      <protection/>
    </xf>
    <xf numFmtId="49" fontId="5" fillId="34" borderId="32" xfId="0" applyNumberFormat="1" applyFont="1" applyFill="1" applyBorder="1" applyAlignment="1" applyProtection="1">
      <alignment horizontal="left"/>
      <protection/>
    </xf>
    <xf numFmtId="10" fontId="5" fillId="34" borderId="24" xfId="63" applyNumberFormat="1" applyFont="1" applyFill="1" applyBorder="1" applyAlignment="1" applyProtection="1">
      <alignment/>
      <protection/>
    </xf>
    <xf numFmtId="8" fontId="5" fillId="35" borderId="21" xfId="63" applyNumberFormat="1" applyFont="1" applyFill="1" applyBorder="1" applyAlignment="1">
      <alignment/>
    </xf>
    <xf numFmtId="0" fontId="0" fillId="37" borderId="0" xfId="0" applyFill="1" applyAlignment="1">
      <alignment/>
    </xf>
    <xf numFmtId="8" fontId="0" fillId="37" borderId="0" xfId="0" applyNumberFormat="1" applyFill="1" applyAlignment="1">
      <alignment/>
    </xf>
    <xf numFmtId="0" fontId="5" fillId="37" borderId="0" xfId="0" applyFont="1" applyFill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49" fontId="7" fillId="34" borderId="25" xfId="0" applyNumberFormat="1" applyFont="1" applyFill="1" applyBorder="1" applyAlignment="1" applyProtection="1">
      <alignment horizontal="left"/>
      <protection/>
    </xf>
    <xf numFmtId="8" fontId="5" fillId="34" borderId="0" xfId="63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49" fontId="7" fillId="34" borderId="34" xfId="0" applyNumberFormat="1" applyFont="1" applyFill="1" applyBorder="1" applyAlignment="1" applyProtection="1">
      <alignment horizontal="left"/>
      <protection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9" fontId="7" fillId="34" borderId="35" xfId="0" applyNumberFormat="1" applyFont="1" applyFill="1" applyBorder="1" applyAlignment="1" applyProtection="1">
      <alignment horizontal="left"/>
      <protection/>
    </xf>
    <xf numFmtId="8" fontId="0" fillId="35" borderId="21" xfId="63" applyNumberFormat="1" applyFont="1" applyFill="1" applyBorder="1" applyAlignment="1">
      <alignment/>
    </xf>
    <xf numFmtId="0" fontId="5" fillId="35" borderId="21" xfId="63" applyNumberFormat="1" applyFont="1" applyFill="1" applyBorder="1" applyAlignment="1">
      <alignment/>
    </xf>
    <xf numFmtId="44" fontId="5" fillId="37" borderId="21" xfId="63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44" fontId="5" fillId="0" borderId="21" xfId="63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>
      <alignment/>
    </xf>
    <xf numFmtId="44" fontId="11" fillId="0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 vertical="center" wrapText="1"/>
      <protection locked="0"/>
    </xf>
    <xf numFmtId="49" fontId="0" fillId="34" borderId="22" xfId="0" applyNumberFormat="1" applyFill="1" applyBorder="1" applyAlignment="1" applyProtection="1">
      <alignment/>
      <protection/>
    </xf>
    <xf numFmtId="49" fontId="0" fillId="34" borderId="37" xfId="0" applyNumberForma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49" fontId="0" fillId="36" borderId="38" xfId="0" applyNumberFormat="1" applyFill="1" applyBorder="1" applyAlignment="1" applyProtection="1">
      <alignment/>
      <protection locked="0"/>
    </xf>
    <xf numFmtId="0" fontId="0" fillId="34" borderId="38" xfId="0" applyFill="1" applyBorder="1" applyAlignment="1">
      <alignment/>
    </xf>
    <xf numFmtId="0" fontId="0" fillId="0" borderId="38" xfId="0" applyBorder="1" applyAlignment="1">
      <alignment/>
    </xf>
    <xf numFmtId="9" fontId="2" fillId="34" borderId="25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Border="1" applyAlignment="1" applyProtection="1">
      <alignment horizontal="left" wrapText="1"/>
      <protection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14" fontId="1" fillId="34" borderId="27" xfId="0" applyNumberFormat="1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7" fontId="0" fillId="34" borderId="26" xfId="0" applyNumberFormat="1" applyFill="1" applyBorder="1" applyAlignment="1" applyProtection="1">
      <alignment horizontal="left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49" fontId="0" fillId="34" borderId="26" xfId="0" applyNumberFormat="1" applyFill="1" applyBorder="1" applyAlignment="1" applyProtection="1">
      <alignment/>
      <protection/>
    </xf>
    <xf numFmtId="49" fontId="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9" fontId="5" fillId="34" borderId="0" xfId="63" applyNumberFormat="1" applyFont="1" applyFill="1" applyBorder="1" applyAlignment="1" applyProtection="1">
      <alignment/>
      <protection/>
    </xf>
    <xf numFmtId="10" fontId="5" fillId="34" borderId="0" xfId="0" applyNumberFormat="1" applyFont="1" applyFill="1" applyBorder="1" applyAlignment="1" applyProtection="1">
      <alignment horizontal="left"/>
      <protection/>
    </xf>
    <xf numFmtId="0" fontId="5" fillId="36" borderId="0" xfId="0" applyNumberFormat="1" applyFont="1" applyFill="1" applyBorder="1" applyAlignment="1" applyProtection="1">
      <alignment horizontal="left"/>
      <protection locked="0"/>
    </xf>
    <xf numFmtId="49" fontId="47" fillId="34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Währung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">
      <selection activeCell="A2" sqref="A2:H5"/>
    </sheetView>
  </sheetViews>
  <sheetFormatPr defaultColWidth="0" defaultRowHeight="12.75"/>
  <cols>
    <col min="1" max="1" width="8.8515625" style="1" customWidth="1"/>
    <col min="2" max="2" width="11.00390625" style="1" customWidth="1"/>
    <col min="3" max="3" width="7.421875" style="1" customWidth="1"/>
    <col min="4" max="4" width="7.28125" style="1" customWidth="1"/>
    <col min="5" max="5" width="7.140625" style="1" customWidth="1"/>
    <col min="6" max="6" width="5.00390625" style="1" customWidth="1"/>
    <col min="7" max="7" width="4.7109375" style="1" customWidth="1"/>
    <col min="8" max="8" width="8.28125" style="1" customWidth="1"/>
    <col min="9" max="9" width="8.00390625" style="1" customWidth="1"/>
    <col min="10" max="10" width="13.00390625" style="1" customWidth="1"/>
    <col min="11" max="11" width="16.421875" style="1" customWidth="1"/>
    <col min="12" max="12" width="10.421875" style="78" hidden="1" customWidth="1"/>
    <col min="13" max="13" width="9.7109375" style="78" hidden="1" customWidth="1"/>
    <col min="14" max="15" width="0" style="78" hidden="1" customWidth="1"/>
    <col min="16" max="16384" width="0" style="1" hidden="1" customWidth="1"/>
  </cols>
  <sheetData>
    <row r="1" spans="1:11" ht="12.7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>
      <c r="A2" s="108"/>
      <c r="B2" s="108"/>
      <c r="C2" s="108"/>
      <c r="D2" s="108"/>
      <c r="E2" s="108"/>
      <c r="F2" s="108"/>
      <c r="G2" s="108"/>
      <c r="H2" s="108"/>
      <c r="I2" s="3"/>
      <c r="J2" s="4"/>
      <c r="K2" s="60" t="s">
        <v>0</v>
      </c>
    </row>
    <row r="3" spans="1:11" ht="9" customHeight="1">
      <c r="A3" s="108"/>
      <c r="B3" s="108"/>
      <c r="C3" s="108"/>
      <c r="D3" s="108"/>
      <c r="E3" s="108"/>
      <c r="F3" s="108"/>
      <c r="G3" s="108"/>
      <c r="H3" s="108"/>
      <c r="I3" s="3"/>
      <c r="J3" s="4"/>
      <c r="K3" s="5"/>
    </row>
    <row r="4" spans="1:11" ht="8.25" customHeight="1">
      <c r="A4" s="108"/>
      <c r="B4" s="108"/>
      <c r="C4" s="108"/>
      <c r="D4" s="108"/>
      <c r="E4" s="108"/>
      <c r="F4" s="108"/>
      <c r="G4" s="108"/>
      <c r="H4" s="108"/>
      <c r="I4" s="2"/>
      <c r="J4" s="2"/>
      <c r="K4" s="2"/>
    </row>
    <row r="5" spans="1:11" ht="8.25" customHeight="1" thickBot="1">
      <c r="A5" s="108"/>
      <c r="B5" s="108"/>
      <c r="C5" s="108"/>
      <c r="D5" s="108"/>
      <c r="E5" s="108"/>
      <c r="F5" s="108"/>
      <c r="G5" s="108"/>
      <c r="H5" s="108"/>
      <c r="I5" s="2"/>
      <c r="J5" s="2"/>
      <c r="K5" s="2"/>
    </row>
    <row r="6" spans="1:11" ht="24.75" customHeight="1" thickBot="1" thickTop="1">
      <c r="A6" s="2"/>
      <c r="B6" s="114" t="s">
        <v>48</v>
      </c>
      <c r="C6" s="115"/>
      <c r="D6" s="113"/>
      <c r="E6" s="113"/>
      <c r="F6" s="113"/>
      <c r="G6" s="113"/>
      <c r="H6" s="113"/>
      <c r="I6" s="113"/>
      <c r="J6" s="2"/>
      <c r="K6" s="6" t="s">
        <v>14</v>
      </c>
    </row>
    <row r="7" spans="1:11" ht="4.5" customHeight="1" thickTop="1">
      <c r="A7" s="7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3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64" t="s">
        <v>46</v>
      </c>
    </row>
    <row r="9" spans="1:11" ht="13.5" customHeight="1" thickBot="1">
      <c r="A9" s="9"/>
      <c r="B9" s="10"/>
      <c r="C9" s="11"/>
      <c r="D9" s="11"/>
      <c r="E9" s="11"/>
      <c r="F9" s="11"/>
      <c r="G9" s="12"/>
      <c r="H9" s="2"/>
      <c r="I9" s="2"/>
      <c r="J9" s="9" t="s">
        <v>1</v>
      </c>
      <c r="K9" s="13"/>
    </row>
    <row r="10" spans="1:11" ht="6" customHeight="1">
      <c r="A10" s="2"/>
      <c r="B10" s="2"/>
      <c r="C10" s="2"/>
      <c r="D10" s="2"/>
      <c r="E10" s="2"/>
      <c r="F10" s="2"/>
      <c r="G10" s="14"/>
      <c r="H10" s="2"/>
      <c r="I10" s="2"/>
      <c r="J10" s="2"/>
      <c r="K10" s="15"/>
    </row>
    <row r="11" spans="1:11" ht="12.75">
      <c r="A11" s="16" t="s">
        <v>2</v>
      </c>
      <c r="B11" s="109" t="s">
        <v>16</v>
      </c>
      <c r="C11" s="109"/>
      <c r="D11" s="109"/>
      <c r="E11" s="109"/>
      <c r="F11" s="109"/>
      <c r="G11" s="14"/>
      <c r="H11" s="2"/>
      <c r="I11" s="2"/>
      <c r="J11" s="16" t="s">
        <v>3</v>
      </c>
      <c r="K11" s="58" t="s">
        <v>47</v>
      </c>
    </row>
    <row r="12" spans="1:11" ht="12.75">
      <c r="A12" s="16" t="s">
        <v>4</v>
      </c>
      <c r="B12" s="110" t="s">
        <v>26</v>
      </c>
      <c r="C12" s="110"/>
      <c r="D12" s="110"/>
      <c r="E12" s="110"/>
      <c r="F12" s="110"/>
      <c r="G12" s="14"/>
      <c r="H12" s="2"/>
      <c r="I12" s="2"/>
      <c r="J12" s="16"/>
      <c r="K12" s="56"/>
    </row>
    <row r="13" spans="1:11" ht="12.75">
      <c r="A13" s="16" t="s">
        <v>5</v>
      </c>
      <c r="B13" s="23" t="s">
        <v>27</v>
      </c>
      <c r="C13" s="24" t="s">
        <v>6</v>
      </c>
      <c r="D13" s="25" t="s">
        <v>17</v>
      </c>
      <c r="E13" s="111" t="s">
        <v>21</v>
      </c>
      <c r="F13" s="112"/>
      <c r="G13" s="14"/>
      <c r="H13" s="2"/>
      <c r="I13" s="2"/>
      <c r="J13" s="16"/>
      <c r="K13" s="57"/>
    </row>
    <row r="14" spans="1:11" ht="12.75">
      <c r="A14" s="16" t="s">
        <v>7</v>
      </c>
      <c r="B14" s="109" t="s">
        <v>18</v>
      </c>
      <c r="C14" s="109"/>
      <c r="D14" s="109"/>
      <c r="E14" s="109"/>
      <c r="F14" s="109"/>
      <c r="G14" s="14"/>
      <c r="H14" s="2"/>
      <c r="I14" s="2"/>
      <c r="J14" s="16"/>
      <c r="K14" s="57"/>
    </row>
    <row r="15" spans="1:11" ht="12.75">
      <c r="A15" s="2"/>
      <c r="B15" s="2" t="s">
        <v>28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7" t="s">
        <v>8</v>
      </c>
      <c r="B16" s="103" t="s">
        <v>9</v>
      </c>
      <c r="C16" s="104"/>
      <c r="D16" s="104"/>
      <c r="E16" s="104"/>
      <c r="F16" s="104"/>
      <c r="G16" s="104"/>
      <c r="H16" s="104"/>
      <c r="I16" s="105"/>
      <c r="J16" s="17" t="s">
        <v>10</v>
      </c>
      <c r="K16" s="18" t="s">
        <v>11</v>
      </c>
    </row>
    <row r="17" spans="1:11" ht="12.75">
      <c r="A17" s="81"/>
      <c r="B17" s="62" t="s">
        <v>56</v>
      </c>
      <c r="C17" s="86"/>
      <c r="D17" s="86"/>
      <c r="E17" s="86"/>
      <c r="F17" s="86"/>
      <c r="G17" s="86"/>
      <c r="H17" s="86"/>
      <c r="I17" s="87"/>
      <c r="J17" s="82"/>
      <c r="K17" s="83"/>
    </row>
    <row r="18" spans="1:14" ht="12.75">
      <c r="A18" s="59">
        <v>0</v>
      </c>
      <c r="B18" s="74" t="s">
        <v>52</v>
      </c>
      <c r="C18" s="45"/>
      <c r="D18" s="45"/>
      <c r="E18" s="45"/>
      <c r="F18" s="45"/>
      <c r="G18" s="45"/>
      <c r="H18" s="45"/>
      <c r="I18" s="75"/>
      <c r="J18" s="35">
        <v>690</v>
      </c>
      <c r="K18" s="77">
        <f>SUM(L18:N18)</f>
        <v>0</v>
      </c>
      <c r="L18" s="79">
        <f>IF(A18=0,0,J18)</f>
        <v>0</v>
      </c>
      <c r="M18" s="79">
        <f>IF(A18=0,0,IF(A18&lt;10,(A18-1)*J18*0.2,J18*8*0.2))</f>
        <v>0</v>
      </c>
      <c r="N18" s="79">
        <f>IF(A18&gt;9,(A18-9)*J18*0.1,0)</f>
        <v>0</v>
      </c>
    </row>
    <row r="19" spans="1:14" ht="12.75">
      <c r="A19" s="59">
        <v>0</v>
      </c>
      <c r="B19" s="74" t="s">
        <v>51</v>
      </c>
      <c r="C19" s="45"/>
      <c r="D19" s="45"/>
      <c r="E19" s="45"/>
      <c r="F19" s="45"/>
      <c r="G19" s="45"/>
      <c r="H19" s="45"/>
      <c r="I19" s="75"/>
      <c r="J19" s="35">
        <v>540</v>
      </c>
      <c r="K19" s="77">
        <f>SUM(L19:N19)</f>
        <v>0</v>
      </c>
      <c r="L19" s="79">
        <f>IF(A19=0,0,J19)</f>
        <v>0</v>
      </c>
      <c r="M19" s="79">
        <f>IF(A19=0,0,IF(A19&lt;10,(A19-1)*J19*0.2,J19*8*0.2))</f>
        <v>0</v>
      </c>
      <c r="N19" s="79">
        <f>IF(A19&gt;9,(A19-9)*J19*0.1,0)</f>
        <v>0</v>
      </c>
    </row>
    <row r="20" spans="1:15" s="34" customFormat="1" ht="12.75">
      <c r="A20" s="59">
        <v>0</v>
      </c>
      <c r="B20" s="38" t="s">
        <v>64</v>
      </c>
      <c r="C20" s="39"/>
      <c r="D20" s="39"/>
      <c r="E20" s="39"/>
      <c r="F20" s="39"/>
      <c r="G20" s="39"/>
      <c r="H20" s="39"/>
      <c r="I20" s="40"/>
      <c r="J20" s="37">
        <v>450</v>
      </c>
      <c r="K20" s="77">
        <f>SUM(L20:N20)</f>
        <v>0</v>
      </c>
      <c r="L20" s="79">
        <f>IF(A20=0,0,J20)</f>
        <v>0</v>
      </c>
      <c r="M20" s="79">
        <f>IF(A20=0,0,IF(A20&lt;10,(A20-1)*J20*0.2,J20*8*0.2))</f>
        <v>0</v>
      </c>
      <c r="N20" s="79">
        <f>IF(A20&gt;9,(A20-9)*J20*0.1,0)</f>
        <v>0</v>
      </c>
      <c r="O20" s="80"/>
    </row>
    <row r="21" spans="1:15" s="34" customFormat="1" ht="12.75">
      <c r="A21" s="59">
        <v>0</v>
      </c>
      <c r="B21" s="38" t="s">
        <v>30</v>
      </c>
      <c r="C21" s="39"/>
      <c r="D21" s="39"/>
      <c r="E21" s="39"/>
      <c r="F21" s="39"/>
      <c r="G21" s="39"/>
      <c r="H21" s="39"/>
      <c r="I21" s="40"/>
      <c r="J21" s="37">
        <v>360</v>
      </c>
      <c r="K21" s="77">
        <f>SUM(L21:N21)</f>
        <v>0</v>
      </c>
      <c r="L21" s="79">
        <f>IF(A21=0,0,J21)</f>
        <v>0</v>
      </c>
      <c r="M21" s="79">
        <f>IF(A21=0,0,IF(A21&lt;10,(A21-1)*J21*0.2,J21*8*0.2))</f>
        <v>0</v>
      </c>
      <c r="N21" s="79">
        <f>IF(A21&gt;9,(A21-9)*J21*0.1,0)</f>
        <v>0</v>
      </c>
      <c r="O21" s="80"/>
    </row>
    <row r="22" spans="1:15" s="34" customFormat="1" ht="12.75">
      <c r="A22" s="59">
        <v>0</v>
      </c>
      <c r="B22" s="38" t="s">
        <v>31</v>
      </c>
      <c r="C22" s="88"/>
      <c r="D22" s="88"/>
      <c r="E22" s="88"/>
      <c r="F22" s="88"/>
      <c r="G22" s="88"/>
      <c r="H22" s="88"/>
      <c r="I22" s="89"/>
      <c r="J22" s="37">
        <v>400</v>
      </c>
      <c r="K22" s="77">
        <f>SUM(L22:N22)</f>
        <v>0</v>
      </c>
      <c r="L22" s="79">
        <f>IF(A22=0,0,J22)</f>
        <v>0</v>
      </c>
      <c r="M22" s="79">
        <f>IF(A22=0,0,IF(A22&lt;10,(A22-1)*J22*0.2,J22*8*0.2))</f>
        <v>0</v>
      </c>
      <c r="N22" s="79">
        <f>IF(A22&gt;9,(A22-9)*J22*0.1,0)</f>
        <v>0</v>
      </c>
      <c r="O22" s="80"/>
    </row>
    <row r="23" spans="1:15" s="34" customFormat="1" ht="12.75">
      <c r="A23" s="59"/>
      <c r="B23" s="90" t="s">
        <v>57</v>
      </c>
      <c r="C23" s="91"/>
      <c r="D23" s="91"/>
      <c r="E23" s="91"/>
      <c r="F23" s="91"/>
      <c r="G23" s="91"/>
      <c r="H23" s="91"/>
      <c r="I23" s="92"/>
      <c r="J23" s="37"/>
      <c r="K23" s="77"/>
      <c r="L23" s="79"/>
      <c r="M23" s="79"/>
      <c r="N23" s="79"/>
      <c r="O23" s="80"/>
    </row>
    <row r="24" spans="1:15" s="34" customFormat="1" ht="12.75">
      <c r="A24" s="59">
        <v>0</v>
      </c>
      <c r="B24" s="74" t="s">
        <v>50</v>
      </c>
      <c r="C24" s="45"/>
      <c r="D24" s="45"/>
      <c r="E24" s="45"/>
      <c r="F24" s="45"/>
      <c r="G24" s="45"/>
      <c r="H24" s="45"/>
      <c r="I24" s="75"/>
      <c r="J24" s="37">
        <v>350</v>
      </c>
      <c r="K24" s="77">
        <f aca="true" t="shared" si="0" ref="K24:K30">SUM(L24:N24)</f>
        <v>0</v>
      </c>
      <c r="L24" s="79">
        <f aca="true" t="shared" si="1" ref="L24:L30">IF(A24=0,0,J24)</f>
        <v>0</v>
      </c>
      <c r="M24" s="79">
        <f aca="true" t="shared" si="2" ref="M24:M30">IF(A24=0,0,IF(A24&lt;10,(A24-1)*J24*0.2,J24*8*0.2))</f>
        <v>0</v>
      </c>
      <c r="N24" s="79">
        <f aca="true" t="shared" si="3" ref="N24:N30">IF(A24&gt;9,(A24-9)*J24*0.1,0)</f>
        <v>0</v>
      </c>
      <c r="O24" s="80"/>
    </row>
    <row r="25" spans="1:15" s="34" customFormat="1" ht="12.75">
      <c r="A25" s="59">
        <v>0</v>
      </c>
      <c r="B25" s="38" t="s">
        <v>65</v>
      </c>
      <c r="C25" s="39"/>
      <c r="D25" s="39"/>
      <c r="E25" s="39"/>
      <c r="F25" s="39"/>
      <c r="G25" s="39"/>
      <c r="H25" s="39"/>
      <c r="I25" s="40"/>
      <c r="J25" s="37">
        <v>300</v>
      </c>
      <c r="K25" s="77">
        <f t="shared" si="0"/>
        <v>0</v>
      </c>
      <c r="L25" s="79">
        <f t="shared" si="1"/>
        <v>0</v>
      </c>
      <c r="M25" s="79">
        <f t="shared" si="2"/>
        <v>0</v>
      </c>
      <c r="N25" s="79">
        <f t="shared" si="3"/>
        <v>0</v>
      </c>
      <c r="O25" s="80"/>
    </row>
    <row r="26" spans="1:15" s="34" customFormat="1" ht="12.75">
      <c r="A26" s="59">
        <v>0</v>
      </c>
      <c r="B26" s="38" t="s">
        <v>32</v>
      </c>
      <c r="C26" s="39"/>
      <c r="D26" s="39"/>
      <c r="E26" s="39"/>
      <c r="F26" s="39"/>
      <c r="G26" s="39"/>
      <c r="H26" s="39"/>
      <c r="I26" s="40"/>
      <c r="J26" s="37">
        <v>200</v>
      </c>
      <c r="K26" s="77">
        <f t="shared" si="0"/>
        <v>0</v>
      </c>
      <c r="L26" s="79">
        <f t="shared" si="1"/>
        <v>0</v>
      </c>
      <c r="M26" s="79">
        <f t="shared" si="2"/>
        <v>0</v>
      </c>
      <c r="N26" s="79">
        <f t="shared" si="3"/>
        <v>0</v>
      </c>
      <c r="O26" s="80"/>
    </row>
    <row r="27" spans="1:15" s="34" customFormat="1" ht="12.75">
      <c r="A27" s="59">
        <v>0</v>
      </c>
      <c r="B27" s="38" t="s">
        <v>35</v>
      </c>
      <c r="C27" s="39"/>
      <c r="D27" s="39"/>
      <c r="E27" s="39"/>
      <c r="F27" s="39"/>
      <c r="G27" s="39"/>
      <c r="H27" s="39"/>
      <c r="I27" s="40"/>
      <c r="J27" s="37">
        <v>220</v>
      </c>
      <c r="K27" s="77">
        <f t="shared" si="0"/>
        <v>0</v>
      </c>
      <c r="L27" s="79">
        <f t="shared" si="1"/>
        <v>0</v>
      </c>
      <c r="M27" s="79">
        <f t="shared" si="2"/>
        <v>0</v>
      </c>
      <c r="N27" s="79">
        <f t="shared" si="3"/>
        <v>0</v>
      </c>
      <c r="O27" s="80"/>
    </row>
    <row r="28" spans="1:15" s="34" customFormat="1" ht="12.75">
      <c r="A28" s="59">
        <v>0</v>
      </c>
      <c r="B28" s="38" t="s">
        <v>34</v>
      </c>
      <c r="C28" s="39"/>
      <c r="D28" s="39"/>
      <c r="E28" s="39"/>
      <c r="F28" s="39"/>
      <c r="G28" s="39"/>
      <c r="H28" s="39"/>
      <c r="I28" s="40"/>
      <c r="J28" s="37">
        <v>100</v>
      </c>
      <c r="K28" s="77">
        <f t="shared" si="0"/>
        <v>0</v>
      </c>
      <c r="L28" s="79">
        <f t="shared" si="1"/>
        <v>0</v>
      </c>
      <c r="M28" s="79">
        <f t="shared" si="2"/>
        <v>0</v>
      </c>
      <c r="N28" s="79">
        <f t="shared" si="3"/>
        <v>0</v>
      </c>
      <c r="O28" s="80"/>
    </row>
    <row r="29" spans="1:15" s="34" customFormat="1" ht="12.75">
      <c r="A29" s="59">
        <v>0</v>
      </c>
      <c r="B29" s="38" t="s">
        <v>36</v>
      </c>
      <c r="C29" s="39"/>
      <c r="D29" s="39"/>
      <c r="E29" s="39"/>
      <c r="F29" s="39"/>
      <c r="G29" s="39"/>
      <c r="H29" s="39"/>
      <c r="I29" s="40"/>
      <c r="J29" s="37">
        <v>140</v>
      </c>
      <c r="K29" s="77">
        <f t="shared" si="0"/>
        <v>0</v>
      </c>
      <c r="L29" s="79">
        <f t="shared" si="1"/>
        <v>0</v>
      </c>
      <c r="M29" s="79">
        <f t="shared" si="2"/>
        <v>0</v>
      </c>
      <c r="N29" s="79">
        <f t="shared" si="3"/>
        <v>0</v>
      </c>
      <c r="O29" s="80"/>
    </row>
    <row r="30" spans="1:15" s="34" customFormat="1" ht="12.75">
      <c r="A30" s="59">
        <v>0</v>
      </c>
      <c r="B30" s="38" t="s">
        <v>33</v>
      </c>
      <c r="C30" s="39"/>
      <c r="D30" s="39"/>
      <c r="E30" s="39"/>
      <c r="F30" s="39"/>
      <c r="G30" s="39"/>
      <c r="H30" s="39"/>
      <c r="I30" s="40"/>
      <c r="J30" s="37">
        <v>150</v>
      </c>
      <c r="K30" s="77">
        <f t="shared" si="0"/>
        <v>0</v>
      </c>
      <c r="L30" s="79">
        <f t="shared" si="1"/>
        <v>0</v>
      </c>
      <c r="M30" s="79">
        <f t="shared" si="2"/>
        <v>0</v>
      </c>
      <c r="N30" s="79">
        <f t="shared" si="3"/>
        <v>0</v>
      </c>
      <c r="O30" s="80"/>
    </row>
    <row r="31" spans="1:15" s="34" customFormat="1" ht="12.75">
      <c r="A31" s="2"/>
      <c r="B31" s="90" t="s">
        <v>59</v>
      </c>
      <c r="C31" s="91"/>
      <c r="D31" s="91"/>
      <c r="E31" s="91"/>
      <c r="F31" s="91"/>
      <c r="G31" s="91"/>
      <c r="H31" s="91"/>
      <c r="I31" s="92"/>
      <c r="J31" s="37"/>
      <c r="K31" s="77"/>
      <c r="L31" s="79"/>
      <c r="M31" s="79"/>
      <c r="N31" s="79"/>
      <c r="O31" s="80"/>
    </row>
    <row r="32" spans="1:15" s="34" customFormat="1" ht="12.75">
      <c r="A32" s="2"/>
      <c r="B32" s="93" t="s">
        <v>58</v>
      </c>
      <c r="C32" s="91"/>
      <c r="D32" s="91"/>
      <c r="E32" s="91"/>
      <c r="F32" s="91"/>
      <c r="G32" s="91"/>
      <c r="H32" s="91"/>
      <c r="I32" s="91"/>
      <c r="J32" s="85"/>
      <c r="K32" s="77"/>
      <c r="L32" s="79"/>
      <c r="M32" s="79"/>
      <c r="N32" s="79"/>
      <c r="O32" s="80"/>
    </row>
    <row r="33" spans="1:14" ht="12.75">
      <c r="A33" s="59">
        <v>0</v>
      </c>
      <c r="B33" s="74" t="s">
        <v>53</v>
      </c>
      <c r="C33" s="45"/>
      <c r="D33" s="45"/>
      <c r="E33" s="45"/>
      <c r="F33" s="45"/>
      <c r="G33" s="45"/>
      <c r="H33" s="45"/>
      <c r="I33" s="75"/>
      <c r="J33" s="35">
        <v>120</v>
      </c>
      <c r="K33" s="77">
        <f>SUM(L33:N33)</f>
        <v>0</v>
      </c>
      <c r="L33" s="79">
        <f>IF(A33=0,0,J33)</f>
        <v>0</v>
      </c>
      <c r="M33" s="79">
        <f>IF(A33=0,0,IF(A33&lt;10,(A33-1)*J33*0.2,J33*8*0.2))</f>
        <v>0</v>
      </c>
      <c r="N33" s="79">
        <f>IF(A33&gt;9,(A33-9)*J33*0.1,0)</f>
        <v>0</v>
      </c>
    </row>
    <row r="34" spans="1:15" s="34" customFormat="1" ht="12.75">
      <c r="A34" s="59">
        <v>0</v>
      </c>
      <c r="B34" s="74" t="s">
        <v>60</v>
      </c>
      <c r="C34" s="39"/>
      <c r="D34" s="39"/>
      <c r="E34" s="39"/>
      <c r="F34" s="39"/>
      <c r="G34" s="39"/>
      <c r="H34" s="39"/>
      <c r="I34" s="39"/>
      <c r="J34" s="35">
        <v>120</v>
      </c>
      <c r="K34" s="77">
        <f>SUM(L34:N34)</f>
        <v>0</v>
      </c>
      <c r="L34" s="79"/>
      <c r="M34" s="79"/>
      <c r="N34" s="79"/>
      <c r="O34" s="80"/>
    </row>
    <row r="35" spans="1:15" s="34" customFormat="1" ht="12.75">
      <c r="A35" s="2"/>
      <c r="B35" s="154" t="s">
        <v>67</v>
      </c>
      <c r="C35" s="39"/>
      <c r="D35" s="39"/>
      <c r="E35" s="39"/>
      <c r="F35" s="39"/>
      <c r="G35" s="39"/>
      <c r="H35" s="39"/>
      <c r="I35" s="39"/>
      <c r="J35" s="151">
        <v>0.1</v>
      </c>
      <c r="K35" s="94">
        <f>IF(SUM($K$18:$K$34)&gt;1200,-SUM($K$18:$K34)*$J$35,0)</f>
        <v>0</v>
      </c>
      <c r="L35" s="79"/>
      <c r="M35" s="79"/>
      <c r="N35" s="79"/>
      <c r="O35" s="80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7" t="s">
        <v>12</v>
      </c>
      <c r="K36" s="94">
        <f>SUM($K$18:$K$35)</f>
        <v>0</v>
      </c>
    </row>
    <row r="37" spans="1:11" ht="13.5" customHeight="1" thickBot="1">
      <c r="A37" s="9" t="s">
        <v>13</v>
      </c>
      <c r="B37" s="2"/>
      <c r="C37" s="2"/>
      <c r="D37" s="2"/>
      <c r="E37" s="2"/>
      <c r="F37" s="106" t="s">
        <v>15</v>
      </c>
      <c r="G37" s="106"/>
      <c r="H37" s="107"/>
      <c r="I37" s="26"/>
      <c r="J37" s="30">
        <v>0.04</v>
      </c>
      <c r="K37" s="22">
        <f>IF(AND(J37&lt;&gt;"",$K$36&lt;&gt;""),ROUND(J37*$K$36,2),"")</f>
        <v>0</v>
      </c>
    </row>
    <row r="38" spans="1:11" ht="13.5" customHeight="1">
      <c r="A38" s="19"/>
      <c r="B38" s="71" t="s">
        <v>20</v>
      </c>
      <c r="C38" s="11"/>
      <c r="D38" s="11"/>
      <c r="E38" s="12"/>
      <c r="F38" s="116" t="s">
        <v>66</v>
      </c>
      <c r="G38" s="117"/>
      <c r="H38" s="117"/>
      <c r="I38" s="26"/>
      <c r="J38" s="31"/>
      <c r="K38" s="22">
        <v>2</v>
      </c>
    </row>
    <row r="39" spans="1:11" ht="12.75">
      <c r="A39" s="19"/>
      <c r="B39" s="118" t="s">
        <v>55</v>
      </c>
      <c r="C39" s="118"/>
      <c r="D39" s="118"/>
      <c r="E39" s="119"/>
      <c r="F39" s="32"/>
      <c r="G39" s="32"/>
      <c r="H39" s="24"/>
      <c r="I39" s="24"/>
      <c r="J39" s="30"/>
      <c r="K39" s="22">
        <f>IF(AND(J39&lt;&gt;"",$K$36&lt;&gt;""),ROUND(J39*$K$38,2),"")</f>
      </c>
    </row>
    <row r="40" spans="1:11" ht="12.75">
      <c r="A40" s="20"/>
      <c r="B40" s="118"/>
      <c r="C40" s="118"/>
      <c r="D40" s="118"/>
      <c r="E40" s="119"/>
      <c r="F40" s="32"/>
      <c r="G40" s="32"/>
      <c r="H40" s="24"/>
      <c r="I40" s="24"/>
      <c r="J40" s="32"/>
      <c r="K40" s="22"/>
    </row>
    <row r="41" spans="1:11" ht="13.5" thickBot="1">
      <c r="A41" s="20"/>
      <c r="B41" s="120"/>
      <c r="C41" s="120"/>
      <c r="D41" s="120"/>
      <c r="E41" s="119"/>
      <c r="F41" s="136"/>
      <c r="G41" s="137"/>
      <c r="H41" s="137"/>
      <c r="I41" s="26"/>
      <c r="J41" s="30"/>
      <c r="K41" s="22">
        <f>IF(AND(J41&lt;&gt;"",$K$36&lt;&gt;""),ROUND(J41*$K$36,2),"")</f>
      </c>
    </row>
    <row r="42" spans="1:11" ht="13.5" thickBot="1">
      <c r="A42" s="20"/>
      <c r="B42" s="138"/>
      <c r="C42" s="138"/>
      <c r="D42" s="138"/>
      <c r="E42" s="14"/>
      <c r="F42" s="26"/>
      <c r="G42" s="26"/>
      <c r="H42" s="26"/>
      <c r="I42" s="26"/>
      <c r="J42" s="31" t="s">
        <v>22</v>
      </c>
      <c r="K42" s="28">
        <f>IF(K36&lt;&gt;0,SUM(K36:K41),"")</f>
      </c>
    </row>
    <row r="43" spans="1:11" ht="12.75">
      <c r="A43" s="41" t="s">
        <v>19</v>
      </c>
      <c r="B43" s="135" t="s">
        <v>23</v>
      </c>
      <c r="C43" s="135"/>
      <c r="D43" s="135"/>
      <c r="E43" s="14"/>
      <c r="F43" s="29"/>
      <c r="G43" s="21"/>
      <c r="H43" s="2"/>
      <c r="I43" s="2"/>
      <c r="J43" s="2"/>
      <c r="K43" s="2"/>
    </row>
    <row r="44" spans="1:11" ht="12.75">
      <c r="A44" s="2"/>
      <c r="B44" s="26" t="s">
        <v>25</v>
      </c>
      <c r="C44" s="26"/>
      <c r="D44" s="26"/>
      <c r="E44" s="2"/>
      <c r="F44" s="21"/>
      <c r="G44" s="21"/>
      <c r="H44" s="123" t="s">
        <v>24</v>
      </c>
      <c r="I44" s="124"/>
      <c r="J44" s="124"/>
      <c r="K44" s="124"/>
    </row>
    <row r="45" spans="1:11" ht="30" customHeight="1">
      <c r="A45" s="2"/>
      <c r="B45" s="2"/>
      <c r="C45" s="2"/>
      <c r="D45" s="2"/>
      <c r="E45" s="2"/>
      <c r="F45" s="2"/>
      <c r="G45" s="2"/>
      <c r="H45" s="125"/>
      <c r="I45" s="125"/>
      <c r="J45" s="125"/>
      <c r="K45" s="125"/>
    </row>
    <row r="46" spans="1:11" ht="33.75" customHeight="1">
      <c r="A46" s="126" t="s">
        <v>29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ht="28.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1"/>
    </row>
    <row r="48" spans="1:11" ht="30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1"/>
    </row>
    <row r="49" spans="1:11" ht="28.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4"/>
    </row>
    <row r="50" spans="1:11" ht="12.75" customHeight="1">
      <c r="A50" s="2"/>
      <c r="B50" s="121">
        <v>42275</v>
      </c>
      <c r="C50" s="122"/>
      <c r="D50" s="122"/>
      <c r="E50" s="122"/>
      <c r="F50" s="122"/>
      <c r="G50" s="122"/>
      <c r="H50" s="122"/>
      <c r="I50" s="122"/>
      <c r="J50" s="122"/>
      <c r="K50" s="2"/>
    </row>
  </sheetData>
  <sheetProtection password="C699" sheet="1" objects="1" scenarios="1" selectLockedCells="1"/>
  <protectedRanges>
    <protectedRange password="E796" sqref="A2:H5 D6:I6 K11:K14 A28 A35 A18:A26" name="Intervallo1"/>
  </protectedRanges>
  <mergeCells count="17">
    <mergeCell ref="F38:H38"/>
    <mergeCell ref="B39:E41"/>
    <mergeCell ref="B50:J50"/>
    <mergeCell ref="H44:K45"/>
    <mergeCell ref="A46:K49"/>
    <mergeCell ref="B43:D43"/>
    <mergeCell ref="F41:H41"/>
    <mergeCell ref="B42:D42"/>
    <mergeCell ref="B16:I16"/>
    <mergeCell ref="F37:H37"/>
    <mergeCell ref="A2:H5"/>
    <mergeCell ref="B11:F11"/>
    <mergeCell ref="B12:F12"/>
    <mergeCell ref="B14:F14"/>
    <mergeCell ref="E13:F13"/>
    <mergeCell ref="D6:I6"/>
    <mergeCell ref="B6:C6"/>
  </mergeCells>
  <dataValidations count="13">
    <dataValidation allowBlank="1" showInputMessage="1" showErrorMessage="1" promptTitle="Aliquota fiscale" prompt="Per aggiungere un'imposta o per modificarne la percentuale, immettere l'aliquota nella cella a sinistra. Il valore verrà calcolato automaticamente." sqref="J39 J41"/>
    <dataValidation type="list" showInputMessage="1" showErrorMessage="1" promptTitle="Modalità di pagamento:" prompt="Selezionare un'opzione dall'elenco a discesa." sqref="B38">
      <formula1>#REF!</formula1>
    </dataValidation>
    <dataValidation errorStyle="warning" allowBlank="1" showInputMessage="1" promptTitle="Licenza del Software" prompt="Contiene la Dichiarazione di Licenza che Vi impegnate a Rispettare con la Firma dell'ordine" errorTitle="Annotazioni" sqref="A46:K49"/>
    <dataValidation type="decimal" allowBlank="1" showErrorMessage="1" promptTitle="Prezzo unitario" errorTitle="Prezzo unitario" error="Immettere un numero." sqref="J20:J32">
      <formula1>0</formula1>
      <formula2>1000000000</formula2>
    </dataValidation>
    <dataValidation errorStyle="warning" type="whole" allowBlank="1" showInputMessage="1" showErrorMessage="1" promptTitle="Quantità" prompt="La prima licenza viene valorizzata al 100% del Prezzo Unitario, le licenze da 2 a 9  al 20 % , le licenze oltre la 10 al 10% " errorTitle="Quantità" error="Immettere un numero." sqref="A18:A22 A24:A30">
      <formula1>0</formula1>
      <formula2>25</formula2>
    </dataValidation>
    <dataValidation errorStyle="warning" allowBlank="1" showInputMessage="1" promptTitle="Città" prompt="Immettere la sigla della provincia." errorTitle="Città" sqref="D13"/>
    <dataValidation allowBlank="1" showInputMessage="1" showErrorMessage="1" promptTitle="Informazioni sull'azienda" prompt="Inserire l'esatta ragione sociale, l'indirizzo ( via, civico, CAP, Città , Provincia)  a cui volete che sia intestata la Fatttura &#10;Per immettere più righe in un'unica cella, premere Alt + INVIO.  " sqref="A2:H5"/>
    <dataValidation allowBlank="1" showInputMessage="1" showErrorMessage="1" prompt="Inserire la  vs Partita IVA  o  Codice Fiscale  ,  verrà riportata in fattura" sqref="D6:I6"/>
    <dataValidation allowBlank="1" showInputMessage="1" showErrorMessage="1" promptTitle="Data Ordine" prompt="Inserire qui la data dell'ordine" sqref="K11"/>
    <dataValidation allowBlank="1" showInputMessage="1" showErrorMessage="1" promptTitle="N° Ordine" prompt="inserire qui il Vs N° Ordine" sqref="K8"/>
    <dataValidation errorStyle="warning" type="whole" allowBlank="1" showInputMessage="1" showErrorMessage="1" promptTitle="Quantità" prompt="Indicare 1 Licenza ,  è indipendente dal numero delle installazioni " errorTitle="Quantità" error="Immettere numero : 0  o 1" sqref="A33:A34">
      <formula1>0</formula1>
      <formula2>1</formula2>
    </dataValidation>
    <dataValidation errorStyle="warning" type="whole" allowBlank="1" showErrorMessage="1" promptTitle="Quantità" prompt="La prima licenza viene valorizzata al 100% del Prezzo Unitario, le licenze da 2 a 9  al 20 % , le licenze oltre la 10 al 10% " errorTitle="Quantità" error="Immettere un numero." sqref="A23">
      <formula1>0</formula1>
      <formula2>25</formula2>
    </dataValidation>
    <dataValidation allowBlank="1" showErrorMessage="1" sqref="A31:A32"/>
  </dataValidations>
  <printOptions/>
  <pageMargins left="0.35433070866141736" right="0.35433070866141736" top="0.7874015748031497" bottom="0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2" sqref="A2:H5"/>
    </sheetView>
  </sheetViews>
  <sheetFormatPr defaultColWidth="0" defaultRowHeight="12.75"/>
  <cols>
    <col min="1" max="1" width="7.7109375" style="0" customWidth="1"/>
    <col min="2" max="2" width="15.140625" style="0" customWidth="1"/>
    <col min="3" max="3" width="11.140625" style="0" customWidth="1"/>
    <col min="4" max="4" width="9.140625" style="0" customWidth="1"/>
    <col min="5" max="5" width="6.8515625" style="0" customWidth="1"/>
    <col min="6" max="6" width="9.140625" style="0" customWidth="1"/>
    <col min="7" max="7" width="6.7109375" style="0" customWidth="1"/>
    <col min="8" max="8" width="7.421875" style="0" customWidth="1"/>
    <col min="9" max="9" width="11.00390625" style="0" customWidth="1"/>
    <col min="10" max="10" width="12.57421875" style="0" customWidth="1"/>
    <col min="11" max="11" width="11.8515625" style="98" hidden="1" customWidth="1"/>
    <col min="12" max="12" width="9.57421875" style="98" hidden="1" customWidth="1"/>
    <col min="13" max="13" width="7.8515625" style="98" hidden="1" customWidth="1"/>
    <col min="14" max="15" width="0" style="78" hidden="1" customWidth="1"/>
    <col min="16" max="255" width="0" style="97" hidden="1" customWidth="1"/>
    <col min="256" max="16384" width="28.8515625" style="97" hidden="1" customWidth="1"/>
  </cols>
  <sheetData>
    <row r="1" spans="1:10" ht="12.7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39"/>
      <c r="B2" s="139"/>
      <c r="C2" s="139"/>
      <c r="D2" s="139"/>
      <c r="E2" s="139"/>
      <c r="F2" s="139"/>
      <c r="G2" s="139"/>
      <c r="H2" s="139"/>
      <c r="I2" s="4"/>
      <c r="J2" s="60" t="s">
        <v>0</v>
      </c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4"/>
      <c r="J3" s="5"/>
    </row>
    <row r="4" spans="1:10" ht="12.75">
      <c r="A4" s="139"/>
      <c r="B4" s="139"/>
      <c r="C4" s="139"/>
      <c r="D4" s="139"/>
      <c r="E4" s="139"/>
      <c r="F4" s="139"/>
      <c r="G4" s="139"/>
      <c r="H4" s="139"/>
      <c r="I4" s="2"/>
      <c r="J4" s="2"/>
    </row>
    <row r="5" spans="1:10" ht="13.5" thickBot="1">
      <c r="A5" s="139"/>
      <c r="B5" s="139"/>
      <c r="C5" s="139"/>
      <c r="D5" s="139"/>
      <c r="E5" s="139"/>
      <c r="F5" s="139"/>
      <c r="G5" s="139"/>
      <c r="H5" s="139"/>
      <c r="I5" s="2"/>
      <c r="J5" s="2"/>
    </row>
    <row r="6" spans="1:10" ht="24.75" thickBot="1" thickTop="1">
      <c r="A6" s="2"/>
      <c r="B6" s="70"/>
      <c r="C6" s="2" t="s">
        <v>49</v>
      </c>
      <c r="D6" s="113"/>
      <c r="E6" s="113"/>
      <c r="F6" s="113"/>
      <c r="G6" s="113"/>
      <c r="H6" s="113"/>
      <c r="I6" s="113"/>
      <c r="J6" s="6" t="s">
        <v>14</v>
      </c>
    </row>
    <row r="7" spans="1:10" ht="13.5" thickTop="1">
      <c r="A7" s="7"/>
      <c r="B7" s="7"/>
      <c r="C7" s="7"/>
      <c r="D7" s="7"/>
      <c r="E7" s="7"/>
      <c r="F7" s="7"/>
      <c r="G7" s="7"/>
      <c r="H7" s="7"/>
      <c r="I7" s="7"/>
      <c r="J7" s="65" t="s">
        <v>40</v>
      </c>
    </row>
    <row r="8" spans="1:10" ht="13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5" thickBot="1">
      <c r="A9" s="49"/>
      <c r="B9" s="10"/>
      <c r="C9" s="11"/>
      <c r="D9" s="11"/>
      <c r="E9" s="11"/>
      <c r="F9" s="11"/>
      <c r="G9" s="12"/>
      <c r="H9" s="2"/>
      <c r="I9" s="49" t="s">
        <v>1</v>
      </c>
      <c r="J9" s="55"/>
    </row>
    <row r="10" spans="1:10" ht="12.75">
      <c r="A10" s="2"/>
      <c r="B10" s="2"/>
      <c r="C10" s="2"/>
      <c r="D10" s="2"/>
      <c r="E10" s="2"/>
      <c r="F10" s="2"/>
      <c r="G10" s="14"/>
      <c r="H10" s="2"/>
      <c r="I10" s="2"/>
      <c r="J10" s="15"/>
    </row>
    <row r="11" spans="1:10" ht="12.75">
      <c r="A11" s="16" t="s">
        <v>2</v>
      </c>
      <c r="B11" s="109" t="s">
        <v>16</v>
      </c>
      <c r="C11" s="109"/>
      <c r="D11" s="109"/>
      <c r="E11" s="109"/>
      <c r="F11" s="109"/>
      <c r="G11" s="14"/>
      <c r="H11" s="2"/>
      <c r="I11" s="16" t="s">
        <v>3</v>
      </c>
      <c r="J11" s="58" t="s">
        <v>41</v>
      </c>
    </row>
    <row r="12" spans="1:10" ht="12.75">
      <c r="A12" s="16" t="s">
        <v>4</v>
      </c>
      <c r="B12" s="110" t="s">
        <v>37</v>
      </c>
      <c r="C12" s="110"/>
      <c r="D12" s="110"/>
      <c r="E12" s="110"/>
      <c r="F12" s="110"/>
      <c r="G12" s="14"/>
      <c r="H12" s="2"/>
      <c r="I12" s="16"/>
      <c r="J12" s="56"/>
    </row>
    <row r="13" spans="1:10" ht="12.75">
      <c r="A13" s="16" t="s">
        <v>5</v>
      </c>
      <c r="B13" s="23" t="s">
        <v>27</v>
      </c>
      <c r="C13" s="24" t="s">
        <v>6</v>
      </c>
      <c r="D13" s="25" t="s">
        <v>17</v>
      </c>
      <c r="E13" s="47" t="s">
        <v>21</v>
      </c>
      <c r="F13" s="48"/>
      <c r="G13" s="14"/>
      <c r="H13" s="2"/>
      <c r="I13" s="16"/>
      <c r="J13" s="57"/>
    </row>
    <row r="14" spans="1:10" ht="12.75">
      <c r="A14" s="16" t="s">
        <v>7</v>
      </c>
      <c r="B14" s="109" t="s">
        <v>18</v>
      </c>
      <c r="C14" s="109"/>
      <c r="D14" s="109"/>
      <c r="E14" s="109"/>
      <c r="F14" s="109"/>
      <c r="G14" s="14"/>
      <c r="H14" s="2"/>
      <c r="I14" s="16"/>
      <c r="J14" s="57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12.75">
      <c r="A16" s="17" t="s">
        <v>38</v>
      </c>
      <c r="B16" s="62" t="s">
        <v>9</v>
      </c>
      <c r="C16" s="63"/>
      <c r="D16" s="46"/>
      <c r="E16" s="46"/>
      <c r="F16" s="46"/>
      <c r="G16" s="46"/>
      <c r="H16" s="63" t="s">
        <v>44</v>
      </c>
      <c r="I16" s="17" t="s">
        <v>45</v>
      </c>
      <c r="J16" s="18" t="s">
        <v>11</v>
      </c>
      <c r="K16" s="102" t="s">
        <v>62</v>
      </c>
    </row>
    <row r="17" spans="1:10" ht="12.75">
      <c r="A17" s="66"/>
      <c r="B17" s="84" t="str">
        <f>Ordine!B17</f>
        <v>VERSIONI PROFESSIONAL</v>
      </c>
      <c r="C17" s="73"/>
      <c r="D17" s="72"/>
      <c r="E17" s="72"/>
      <c r="F17" s="72"/>
      <c r="G17" s="72"/>
      <c r="H17" s="68"/>
      <c r="I17" s="35"/>
      <c r="J17" s="36">
        <f>IF(A17&gt;2,(I17+(H17-1)*(I17*0.4))*A17*0.7,IF(A17=2,(I17+(H17-1)*(I17*0.4))*A17*0.8,IF(A17&gt;0,(I17+(H17-1)*(I17*0.4))*A17,"")))</f>
      </c>
    </row>
    <row r="18" spans="1:15" ht="12.75">
      <c r="A18" s="66">
        <v>0</v>
      </c>
      <c r="B18" s="38" t="str">
        <f>Ordine!B18</f>
        <v>SW Gestione Manutenzione Professional Key Performance Indicators 099313</v>
      </c>
      <c r="C18" s="73"/>
      <c r="D18" s="72"/>
      <c r="E18" s="72"/>
      <c r="F18" s="72"/>
      <c r="G18" s="72"/>
      <c r="H18" s="68">
        <v>1</v>
      </c>
      <c r="I18" s="35">
        <f>Ordine!J18*0.2</f>
        <v>138</v>
      </c>
      <c r="J18" s="95">
        <f>$A18*$M18*$K18</f>
        <v>0</v>
      </c>
      <c r="K18" s="101">
        <f>IF($A18&gt;2,0.9-($A18*0.015),IF($A18=2,0.95,1))</f>
        <v>1</v>
      </c>
      <c r="L18" s="99">
        <f>IF($H18=1,$H18*$I18,($I18+($H18-1)*($I18*0.4)))</f>
        <v>138</v>
      </c>
      <c r="M18" s="99">
        <f>IF($L18&gt;Ordine!J18*1,Ordine!J18*1,$L18)</f>
        <v>138</v>
      </c>
      <c r="O18" s="96"/>
    </row>
    <row r="19" spans="1:13" ht="12.75">
      <c r="A19" s="66">
        <v>0</v>
      </c>
      <c r="B19" s="38" t="str">
        <f>Ordine!B19</f>
        <v>SW Gestione Manutenzione Professional versione 099312</v>
      </c>
      <c r="C19" s="73"/>
      <c r="D19" s="72"/>
      <c r="E19" s="72"/>
      <c r="F19" s="72"/>
      <c r="G19" s="72"/>
      <c r="H19" s="68">
        <v>1</v>
      </c>
      <c r="I19" s="35">
        <f>Ordine!J19*0.2</f>
        <v>108</v>
      </c>
      <c r="J19" s="95">
        <f>$A19*$M19*$K19</f>
        <v>0</v>
      </c>
      <c r="K19" s="101">
        <f>IF($A19&gt;2,0.9-($A19*0.015),IF($A19=2,0.95,1))</f>
        <v>1</v>
      </c>
      <c r="L19" s="99">
        <f aca="true" t="shared" si="0" ref="L19:L27">IF($H19=1,$H19*$I19,($I19+($H19-1)*($I19*0.4)))</f>
        <v>108</v>
      </c>
      <c r="M19" s="99">
        <f>IF($L19&gt;Ordine!J19*1,Ordine!J19*1,$L19)</f>
        <v>108</v>
      </c>
    </row>
    <row r="20" spans="1:13" ht="12.75">
      <c r="A20" s="66">
        <v>0</v>
      </c>
      <c r="B20" s="38" t="str">
        <f>Ordine!B20</f>
        <v>SW Risorse Umane Professional</v>
      </c>
      <c r="C20" s="45"/>
      <c r="D20" s="45"/>
      <c r="E20" s="45"/>
      <c r="F20" s="45"/>
      <c r="G20" s="45"/>
      <c r="H20" s="68">
        <v>1</v>
      </c>
      <c r="I20" s="35">
        <f>Ordine!J20*0.2</f>
        <v>90</v>
      </c>
      <c r="J20" s="95">
        <f>$A20*$M20*$K20</f>
        <v>0</v>
      </c>
      <c r="K20" s="101">
        <f>IF($A20&gt;2,0.9-($A20*0.015),IF($A20=2,0.95,1))</f>
        <v>1</v>
      </c>
      <c r="L20" s="99">
        <f t="shared" si="0"/>
        <v>90</v>
      </c>
      <c r="M20" s="99">
        <f>IF($L20&gt;Ordine!J20*1,Ordine!J20*1,$L20)</f>
        <v>90</v>
      </c>
    </row>
    <row r="21" spans="1:13" ht="12.75">
      <c r="A21" s="67">
        <v>0</v>
      </c>
      <c r="B21" s="38" t="str">
        <f>Ordine!B21</f>
        <v>SW Gestione Strumenti Professional</v>
      </c>
      <c r="C21" s="39"/>
      <c r="D21" s="39"/>
      <c r="E21" s="39"/>
      <c r="F21" s="39"/>
      <c r="G21" s="39"/>
      <c r="H21" s="69">
        <v>1</v>
      </c>
      <c r="I21" s="35">
        <f>Ordine!J21*0.2</f>
        <v>72</v>
      </c>
      <c r="J21" s="95">
        <f>$A21*$M21*$K21</f>
        <v>0</v>
      </c>
      <c r="K21" s="101">
        <f>IF($A21&gt;2,0.9-($A21*0.015),IF($A21=2,0.95,1))</f>
        <v>1</v>
      </c>
      <c r="L21" s="99">
        <f t="shared" si="0"/>
        <v>72</v>
      </c>
      <c r="M21" s="99">
        <f>IF($L21&gt;Ordine!J21*1,Ordine!J21*1,$L21)</f>
        <v>72</v>
      </c>
    </row>
    <row r="22" spans="1:13" ht="12.75">
      <c r="A22" s="67">
        <v>0</v>
      </c>
      <c r="B22" s="38" t="str">
        <f>Ordine!B22</f>
        <v>SW Problem Solving Professional</v>
      </c>
      <c r="C22" s="39"/>
      <c r="D22" s="39"/>
      <c r="E22" s="39"/>
      <c r="F22" s="39"/>
      <c r="G22" s="39"/>
      <c r="H22" s="69">
        <v>1</v>
      </c>
      <c r="I22" s="35">
        <f>Ordine!J22*0.2</f>
        <v>80</v>
      </c>
      <c r="J22" s="95">
        <f>$A22*$M22*$K22</f>
        <v>0</v>
      </c>
      <c r="K22" s="101">
        <f>IF($A22&gt;2,0.9-($A22*0.015),IF($A22=2,0.95,1))</f>
        <v>1</v>
      </c>
      <c r="L22" s="99">
        <f t="shared" si="0"/>
        <v>80</v>
      </c>
      <c r="M22" s="99">
        <f>IF($L22&gt;Ordine!J22*1,Ordine!J22*1,$L22)</f>
        <v>80</v>
      </c>
    </row>
    <row r="23" spans="1:13" ht="12.75">
      <c r="A23" s="67"/>
      <c r="B23" s="84" t="str">
        <f>Ordine!B23</f>
        <v>VERSIONI STANDARD</v>
      </c>
      <c r="C23" s="39"/>
      <c r="D23" s="39"/>
      <c r="E23" s="39"/>
      <c r="F23" s="39"/>
      <c r="G23" s="39"/>
      <c r="H23" s="69"/>
      <c r="I23" s="35"/>
      <c r="J23" s="95"/>
      <c r="K23" s="100"/>
      <c r="L23" s="99"/>
      <c r="M23" s="99"/>
    </row>
    <row r="24" spans="1:13" ht="12.75">
      <c r="A24" s="67">
        <v>0</v>
      </c>
      <c r="B24" s="38" t="str">
        <f>Ordine!B24</f>
        <v>SW Gestione Manutenzione STANDARD versione 099312</v>
      </c>
      <c r="C24" s="39"/>
      <c r="D24" s="39"/>
      <c r="E24" s="39"/>
      <c r="F24" s="39"/>
      <c r="G24" s="39"/>
      <c r="H24" s="153">
        <v>1</v>
      </c>
      <c r="I24" s="35">
        <f>Ordine!J24*0.2</f>
        <v>70</v>
      </c>
      <c r="J24" s="95">
        <f>IF($A24&gt;2,($A24*$M24*0.7),IF($A24=2,($A24*$M24*0.8),$A24*$M24))</f>
        <v>0</v>
      </c>
      <c r="K24" s="101">
        <f>IF($A24&gt;2,0.9-($A24*0.015),IF($A24=2,0.95,1))</f>
        <v>1</v>
      </c>
      <c r="L24" s="99">
        <f t="shared" si="0"/>
        <v>70</v>
      </c>
      <c r="M24" s="99">
        <f>IF($L24&gt;Ordine!J24*1,Ordine!J24*1,$L24)</f>
        <v>70</v>
      </c>
    </row>
    <row r="25" spans="1:13" ht="12.75">
      <c r="A25" s="67">
        <v>0</v>
      </c>
      <c r="B25" s="38" t="str">
        <f>Ordine!B25</f>
        <v>SW Risorse Umane STANDARD</v>
      </c>
      <c r="C25" s="39"/>
      <c r="D25" s="39"/>
      <c r="E25" s="39"/>
      <c r="F25" s="39"/>
      <c r="G25" s="39"/>
      <c r="H25" s="69">
        <v>1</v>
      </c>
      <c r="I25" s="35">
        <f>Ordine!J25*0.2</f>
        <v>60</v>
      </c>
      <c r="J25" s="95">
        <f>IF($A25&gt;2,($A25*$M25*0.7),IF($A25=2,($A25*$M25*0.8),$A25*$M25))</f>
        <v>0</v>
      </c>
      <c r="K25" s="101">
        <f>IF($A25&gt;2,0.9-($A25*0.015),IF($A25=2,0.95,1))</f>
        <v>1</v>
      </c>
      <c r="L25" s="99">
        <f t="shared" si="0"/>
        <v>60</v>
      </c>
      <c r="M25" s="99">
        <f>IF($L25&gt;Ordine!J25*1,Ordine!J25*1,$L25)</f>
        <v>60</v>
      </c>
    </row>
    <row r="26" spans="1:13" ht="12.75">
      <c r="A26" s="67">
        <v>0</v>
      </c>
      <c r="B26" s="38" t="str">
        <f>Ordine!B26</f>
        <v>SW Gestione Strumenti Standard</v>
      </c>
      <c r="C26" s="39"/>
      <c r="D26" s="39"/>
      <c r="E26" s="39"/>
      <c r="F26" s="39"/>
      <c r="G26" s="39"/>
      <c r="H26" s="153">
        <v>1</v>
      </c>
      <c r="I26" s="35">
        <f>Ordine!J26*0.2</f>
        <v>40</v>
      </c>
      <c r="J26" s="95">
        <f>IF($A26&gt;2,($A26*$M26*0.7),IF($A26=2,($A26*$M26*0.8),$A26*$M26))</f>
        <v>0</v>
      </c>
      <c r="K26" s="101">
        <f>IF($A26&gt;2,0.9-($A26*0.015),IF($A26=2,0.95,1))</f>
        <v>1</v>
      </c>
      <c r="L26" s="99">
        <f t="shared" si="0"/>
        <v>40</v>
      </c>
      <c r="M26" s="99">
        <f>IF($L26&gt;Ordine!J26*1,Ordine!J26*1,$L26)</f>
        <v>40</v>
      </c>
    </row>
    <row r="27" spans="1:13" ht="12.75">
      <c r="A27" s="67">
        <v>0</v>
      </c>
      <c r="B27" s="38" t="str">
        <f>Ordine!B27</f>
        <v>SW Problem Solving STANDARD</v>
      </c>
      <c r="C27" s="39"/>
      <c r="D27" s="39"/>
      <c r="E27" s="39"/>
      <c r="F27" s="39"/>
      <c r="G27" s="39"/>
      <c r="H27" s="69">
        <v>1</v>
      </c>
      <c r="I27" s="35">
        <f>Ordine!J27*0.2</f>
        <v>44</v>
      </c>
      <c r="J27" s="95">
        <f>IF($A27&gt;2,($A27*$M27*0.7),IF($A27=2,($A27*$M27*0.8),$A27*$M27))</f>
        <v>0</v>
      </c>
      <c r="K27" s="101">
        <f>IF($A27&gt;2,0.9-($A27*0.015),IF($A27=2,0.95,1))</f>
        <v>1</v>
      </c>
      <c r="L27" s="99">
        <f t="shared" si="0"/>
        <v>44</v>
      </c>
      <c r="M27" s="99">
        <f>IF($L27&gt;Ordine!J27*1,Ordine!J27*1,$L27)</f>
        <v>44</v>
      </c>
    </row>
    <row r="28" spans="1:11" ht="12.75">
      <c r="A28" s="2"/>
      <c r="B28" s="84" t="str">
        <f>Ordine!B31</f>
        <v>VERSIONI RUNTIME RICHIEDERE PREVENTIVO</v>
      </c>
      <c r="C28" s="39"/>
      <c r="D28" s="39"/>
      <c r="E28" s="39"/>
      <c r="F28" s="39"/>
      <c r="G28" s="39"/>
      <c r="H28" s="2"/>
      <c r="I28" s="85"/>
      <c r="J28" s="36">
        <f>IF(A28&gt;2,(I28+(H28-1)*(I28*0.4))*A28*0.7,IF(A28=2,(I28+(H28-1)*(I28*0.4))*A28*0.8,IF(A28&gt;0,(I28+(H28-1)*(I28*0.4))*A28,"")))</f>
      </c>
      <c r="K28" s="100"/>
    </row>
    <row r="29" spans="1:11" ht="12.75">
      <c r="A29" s="2"/>
      <c r="B29" s="38"/>
      <c r="C29" s="39"/>
      <c r="D29" s="39"/>
      <c r="E29" s="39"/>
      <c r="F29" s="39"/>
      <c r="G29" s="39"/>
      <c r="H29" s="2"/>
      <c r="I29" s="85"/>
      <c r="J29" s="36">
        <f>IF(A29&gt;2,(I29+(H29-1)*(I29*0.4))*A29*0.7,IF(A29=2,(I29+(H29-1)*(I29*0.4))*A29*0.8,IF(A29&gt;0,(I29+(H29-1)*(I29*0.4))*A29,"")))</f>
      </c>
      <c r="K29" s="100"/>
    </row>
    <row r="30" spans="1:11" ht="12.75">
      <c r="A30" s="2"/>
      <c r="B30" s="38"/>
      <c r="C30" s="39"/>
      <c r="D30" s="39"/>
      <c r="E30" s="39"/>
      <c r="F30" s="39"/>
      <c r="G30" s="39"/>
      <c r="H30" s="2"/>
      <c r="I30" s="85"/>
      <c r="J30" s="36">
        <f>IF(A30&gt;2,(I30+(H30-1)*(I30*0.4))*A30*0.7,IF(A30=2,(I30+(H30-1)*(I30*0.4))*A30*0.8,IF(A30&gt;0,(I30+(H30-1)*(I30*0.4))*A30,"")))</f>
      </c>
      <c r="K30" s="100"/>
    </row>
    <row r="31" spans="1:11" ht="12.75">
      <c r="A31" s="2"/>
      <c r="B31" s="39"/>
      <c r="C31" s="39"/>
      <c r="D31" s="39"/>
      <c r="E31" s="39"/>
      <c r="F31" s="39"/>
      <c r="G31" s="39"/>
      <c r="H31" s="39"/>
      <c r="I31" s="152"/>
      <c r="J31" s="22"/>
      <c r="K31" s="94">
        <f>IF(SUM(K13:K29)&gt;1200,-SUM(K14:K30)*J31,0)</f>
        <v>0</v>
      </c>
    </row>
    <row r="32" spans="1:10" ht="12.75">
      <c r="A32" s="2"/>
      <c r="B32" s="2"/>
      <c r="C32" s="2"/>
      <c r="D32" s="2"/>
      <c r="E32" s="2"/>
      <c r="F32" s="2"/>
      <c r="G32" s="2"/>
      <c r="H32" s="2"/>
      <c r="I32" s="50" t="s">
        <v>12</v>
      </c>
      <c r="J32" s="22">
        <f>SUM($J$18:$J$27)</f>
        <v>0</v>
      </c>
    </row>
    <row r="33" spans="1:10" ht="13.5" thickBot="1">
      <c r="A33" s="49" t="s">
        <v>13</v>
      </c>
      <c r="B33" s="2"/>
      <c r="C33" s="2"/>
      <c r="D33" s="2"/>
      <c r="E33" s="2"/>
      <c r="F33" s="106" t="s">
        <v>15</v>
      </c>
      <c r="G33" s="106"/>
      <c r="H33" s="107"/>
      <c r="I33" s="76">
        <f>Ordine!J37</f>
        <v>0.04</v>
      </c>
      <c r="J33" s="22">
        <f>IF(AND(I33&lt;&gt;"",$J$32&lt;&gt;""),ROUND(I33*$J$32,2),"")</f>
        <v>0</v>
      </c>
    </row>
    <row r="34" spans="1:10" ht="12.75">
      <c r="A34" s="19"/>
      <c r="B34" s="61" t="s">
        <v>20</v>
      </c>
      <c r="C34" s="11"/>
      <c r="D34" s="11"/>
      <c r="E34" s="53"/>
      <c r="F34" s="116"/>
      <c r="G34" s="117"/>
      <c r="H34" s="117"/>
      <c r="I34" s="51"/>
      <c r="J34" s="22"/>
    </row>
    <row r="35" spans="1:10" ht="12.75">
      <c r="A35" s="19"/>
      <c r="B35" s="118" t="s">
        <v>54</v>
      </c>
      <c r="C35" s="118"/>
      <c r="D35" s="118"/>
      <c r="E35" s="54"/>
      <c r="F35" s="32" t="s">
        <v>68</v>
      </c>
      <c r="G35" s="32"/>
      <c r="H35" s="24"/>
      <c r="I35" s="35">
        <v>2</v>
      </c>
      <c r="J35" s="94">
        <f>I35</f>
        <v>2</v>
      </c>
    </row>
    <row r="36" spans="1:10" ht="12.75">
      <c r="A36" s="20"/>
      <c r="B36" s="118"/>
      <c r="C36" s="118"/>
      <c r="D36" s="118"/>
      <c r="E36" s="54"/>
      <c r="F36" s="32"/>
      <c r="G36" s="32"/>
      <c r="H36" s="24"/>
      <c r="I36" s="51"/>
      <c r="J36" s="22"/>
    </row>
    <row r="37" spans="1:10" ht="13.5" thickBot="1">
      <c r="A37" s="20"/>
      <c r="B37" s="150"/>
      <c r="C37" s="150"/>
      <c r="D37" s="150"/>
      <c r="E37" s="15"/>
      <c r="F37" s="43"/>
      <c r="G37" s="44"/>
      <c r="H37" s="44"/>
      <c r="I37" s="76"/>
      <c r="J37" s="22">
        <f>IF(AND(I37&lt;&gt;"",$J$32&lt;&gt;""),ROUND(I37*$J$32,2),"")</f>
      </c>
    </row>
    <row r="38" spans="1:10" ht="13.5" thickBot="1">
      <c r="A38" s="20"/>
      <c r="B38" s="42"/>
      <c r="C38" s="42"/>
      <c r="D38" s="42"/>
      <c r="E38" s="15"/>
      <c r="F38" s="32" t="s">
        <v>22</v>
      </c>
      <c r="G38" s="26"/>
      <c r="H38" s="32"/>
      <c r="I38" s="33"/>
      <c r="J38" s="28">
        <f>IF(J32&lt;&gt;0,SUM(J32:J37),0)</f>
        <v>0</v>
      </c>
    </row>
    <row r="39" spans="1:10" ht="12.75">
      <c r="A39" s="41" t="s">
        <v>19</v>
      </c>
      <c r="B39" s="135" t="s">
        <v>23</v>
      </c>
      <c r="C39" s="135"/>
      <c r="D39" s="135"/>
      <c r="E39" s="15"/>
      <c r="F39" s="52"/>
      <c r="G39" s="21"/>
      <c r="H39" s="2"/>
      <c r="I39" s="2"/>
      <c r="J39" s="2"/>
    </row>
    <row r="40" spans="1:10" ht="12.75">
      <c r="A40" s="2"/>
      <c r="B40" s="26" t="s">
        <v>39</v>
      </c>
      <c r="C40" s="26"/>
      <c r="D40" s="26"/>
      <c r="E40" s="26"/>
      <c r="F40" s="21"/>
      <c r="G40" s="21"/>
      <c r="H40" s="123"/>
      <c r="I40" s="140"/>
      <c r="J40" s="140"/>
    </row>
    <row r="41" spans="1:10" ht="12.75">
      <c r="A41" s="2"/>
      <c r="B41" s="2"/>
      <c r="C41" s="2"/>
      <c r="D41" s="2"/>
      <c r="E41" s="2"/>
      <c r="F41" s="2"/>
      <c r="G41" s="2"/>
      <c r="H41" s="141"/>
      <c r="I41" s="141"/>
      <c r="J41" s="141"/>
    </row>
    <row r="42" spans="1:10" ht="12.75">
      <c r="A42" s="126" t="s">
        <v>63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2.75">
      <c r="A43" s="144"/>
      <c r="B43" s="145"/>
      <c r="C43" s="145"/>
      <c r="D43" s="145"/>
      <c r="E43" s="145"/>
      <c r="F43" s="145"/>
      <c r="G43" s="145"/>
      <c r="H43" s="145"/>
      <c r="I43" s="145"/>
      <c r="J43" s="146"/>
    </row>
    <row r="44" spans="1:10" ht="12.75">
      <c r="A44" s="144"/>
      <c r="B44" s="145"/>
      <c r="C44" s="145"/>
      <c r="D44" s="145"/>
      <c r="E44" s="145"/>
      <c r="F44" s="145"/>
      <c r="G44" s="145"/>
      <c r="H44" s="145"/>
      <c r="I44" s="145"/>
      <c r="J44" s="146"/>
    </row>
    <row r="45" spans="1:10" ht="46.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149"/>
    </row>
    <row r="46" spans="1:10" ht="12.75">
      <c r="A46" s="2"/>
      <c r="B46" s="122" t="s">
        <v>61</v>
      </c>
      <c r="C46" s="122"/>
      <c r="D46" s="122"/>
      <c r="E46" s="122"/>
      <c r="F46" s="122"/>
      <c r="G46" s="122"/>
      <c r="H46" s="122"/>
      <c r="I46" s="122"/>
      <c r="J46" s="2"/>
    </row>
  </sheetData>
  <sheetProtection password="C699" sheet="1" objects="1" scenarios="1" selectLockedCells="1"/>
  <protectedRanges>
    <protectedRange password="E796" sqref="F6:K6" name="Intervallo1_1"/>
    <protectedRange password="E796" sqref="C2:J5 D6 M12:M15 C18:C27" name="Intervallo1"/>
  </protectedRanges>
  <mergeCells count="12">
    <mergeCell ref="A42:J45"/>
    <mergeCell ref="B46:I46"/>
    <mergeCell ref="F33:H33"/>
    <mergeCell ref="F34:H34"/>
    <mergeCell ref="B39:D39"/>
    <mergeCell ref="B35:D37"/>
    <mergeCell ref="A2:H5"/>
    <mergeCell ref="B11:F11"/>
    <mergeCell ref="B12:F12"/>
    <mergeCell ref="B14:F14"/>
    <mergeCell ref="D6:I6"/>
    <mergeCell ref="H40:J41"/>
  </mergeCells>
  <dataValidations count="15">
    <dataValidation errorStyle="warning" allowBlank="1" showInputMessage="1" promptTitle="Licenza del Software" prompt="Contiene la Dichiarazione di Licenza che Vi impegnate a Rispettare con la Firma dell'ordine" errorTitle="Annotazioni" sqref="A42:J45"/>
    <dataValidation type="list" showInputMessage="1" showErrorMessage="1" promptTitle="Modalità di pagamento:" prompt="Selezionare un'opzione dall'elenco a discesa." sqref="B34">
      <formula1>$A$1:$A$4</formula1>
    </dataValidation>
    <dataValidation errorStyle="warning" allowBlank="1" showInputMessage="1" promptTitle="Numero carta di credito" prompt="Immettere il numero di carta di credito del cliente." errorTitle="Numero carta di credito" sqref="C38:D38"/>
    <dataValidation type="decimal" allowBlank="1" showErrorMessage="1" promptTitle="Prezzo unitario" errorTitle="Prezzo unitario" error="Immettere un numero." sqref="I37 I33 I35 I17:I30">
      <formula1>0</formula1>
      <formula2>1000000000</formula2>
    </dataValidation>
    <dataValidation type="whole" allowBlank="1" showInputMessage="1" showErrorMessage="1" promptTitle="ANNI" prompt="Indicare per quanti anni si intende sottoscrivere il CANONE di ABBONAMENTO agli Aggiornamenti dei programmi .&#10;NORMALMENTE  1.&#10;Per 2 anni  sconto del 20 % e 3 anni o più 30% e la garanzia di non subire aumenti." errorTitle="Numero Anni non valido" error="deve essere compreso tra 0 e 10" sqref="A17">
      <formula1>0</formula1>
      <formula2>10</formula2>
    </dataValidation>
    <dataValidation allowBlank="1" showInputMessage="1" showErrorMessage="1" promptTitle="N° Licenze" prompt="Indicare il n° di licenze possedute  , ogni licenza oltre la prima viene valorizzata al 40%, il tetto massimo di costo è pari al costo di una prima licenza." sqref="H24:H27"/>
    <dataValidation allowBlank="1" showInputMessage="1" showErrorMessage="1" prompt="Inserire la vs  P.IVA o Codice Fiscale  ,  verrà riportata&#10; in fattura" sqref="D6:I6"/>
    <dataValidation allowBlank="1" showInputMessage="1" showErrorMessage="1" promptTitle="Informazioni sull'azienda" prompt="Inserire l'esatta ragione sociale, l'indirizzo ( via, civico, CAP, Città , Provincia)  a cui volete che sia intestata la Fatttura &#10;Per immettere più righe in un'unica cella, premere Alt + INVIO.  " sqref="A2:H5"/>
    <dataValidation errorStyle="warning" allowBlank="1" showInputMessage="1" promptTitle="Città" prompt="Immettere la sigla della provincia." errorTitle="Città" sqref="D13"/>
    <dataValidation allowBlank="1" showInputMessage="1" showErrorMessage="1" promptTitle="Data Ordine" prompt="Inserire qui la data dell'Ordine" sqref="J11"/>
    <dataValidation allowBlank="1" showInputMessage="1" showErrorMessage="1" promptTitle="N° Ordine" prompt="Inserire qui  il VS N°  ordine" sqref="J7"/>
    <dataValidation allowBlank="1" showInputMessage="1" showErrorMessage="1" promptTitle="N° Licenze" prompt="Indicare il n° di licenze possedute  , ogni licenza oltre la prima viene valorizzata al 40%" sqref="H17"/>
    <dataValidation type="whole" allowBlank="1" showInputMessage="1" showErrorMessage="1" promptTitle="ANNI" prompt="Indicare per quanti anni si intende sottoscrivere il CANONE di ABBONAMENTO agli Aggiornamenti dei programmi .&#10;NORMALMENTE  1.&#10;Per 2 anni o più  sconto progressivo incrementale e la garanzia di non subire aumenti." errorTitle="Numero Anni non valido" error="deve essere compreso tra 0 e 10" sqref="A18:A22">
      <formula1>0</formula1>
      <formula2>10</formula2>
    </dataValidation>
    <dataValidation type="whole" allowBlank="1" showInputMessage="1" showErrorMessage="1" promptTitle="ANNI" prompt="Indicare per quanti anni si intende sottoscrivere il CANONE di ABBONAMENTO agli Aggiornamenti dei programmi .&#10;NORMALMENTE  1.&#10;Per 2 anni o più  sconto progressivo incrementale e la garanzia di non subire aumenti.&#10;" errorTitle="Numero Anni non valido" error="deve essere compreso tra 0 e 10" sqref="A24:A27">
      <formula1>0</formula1>
      <formula2>10</formula2>
    </dataValidation>
    <dataValidation allowBlank="1" showInputMessage="1" showErrorMessage="1" promptTitle="N° Licenze" prompt="Indicare il n° di licenze possedute  , ogni licenza oltre la prima viene valorizzata al 40%, il tetto massimo di costo è pari al costo di una prima licenza." sqref="H18:H22"/>
  </dataValidations>
  <printOptions/>
  <pageMargins left="0.31496062992125984" right="0.31496062992125984" top="0.944881889763779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Scaroni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Ordine Software</dc:title>
  <dc:subject/>
  <dc:creator>scaronic</dc:creator>
  <cp:keywords/>
  <dc:description/>
  <cp:lastModifiedBy>scaronic</cp:lastModifiedBy>
  <cp:lastPrinted>2016-06-06T16:30:17Z</cp:lastPrinted>
  <dcterms:created xsi:type="dcterms:W3CDTF">2000-03-05T06:03:00Z</dcterms:created>
  <dcterms:modified xsi:type="dcterms:W3CDTF">2021-02-16T11:11:23Z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1040</vt:i4>
  </property>
  <property fmtid="{D5CDD505-2E9C-101B-9397-08002B2CF9AE}" pid="4" name="_AdHocReviewCycleID">
    <vt:i4>699290404</vt:i4>
  </property>
  <property fmtid="{D5CDD505-2E9C-101B-9397-08002B2CF9AE}" pid="5" name="_EmailSubject">
    <vt:lpwstr>Ordine</vt:lpwstr>
  </property>
  <property fmtid="{D5CDD505-2E9C-101B-9397-08002B2CF9AE}" pid="6" name="_AuthorEmail">
    <vt:lpwstr>studiorm1@virgilio.it</vt:lpwstr>
  </property>
  <property fmtid="{D5CDD505-2E9C-101B-9397-08002B2CF9AE}" pid="7" name="_AuthorEmailDisplayName">
    <vt:lpwstr>riccardo morlini</vt:lpwstr>
  </property>
  <property fmtid="{D5CDD505-2E9C-101B-9397-08002B2CF9AE}" pid="8" name="_PreviousAdHocReviewCycleID">
    <vt:i4>-1817219786</vt:i4>
  </property>
  <property fmtid="{D5CDD505-2E9C-101B-9397-08002B2CF9AE}" pid="9" name="_ReviewingToolsShownOnce">
    <vt:lpwstr/>
  </property>
</Properties>
</file>